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5" i="1" l="1"/>
  <c r="H25" i="1"/>
  <c r="K25" i="1" s="1"/>
  <c r="F25" i="1"/>
  <c r="E25" i="1"/>
  <c r="H24" i="1"/>
  <c r="K24" i="1" s="1"/>
  <c r="E24" i="1"/>
  <c r="D24" i="1"/>
  <c r="F24" i="1" s="1"/>
  <c r="K23" i="1"/>
  <c r="H23" i="1"/>
  <c r="D23" i="1"/>
  <c r="E23" i="1" s="1"/>
  <c r="H22" i="1"/>
  <c r="K22" i="1" s="1"/>
  <c r="F22" i="1"/>
  <c r="E22" i="1"/>
  <c r="H21" i="1"/>
  <c r="K21" i="1" s="1"/>
  <c r="E21" i="1"/>
  <c r="D21" i="1"/>
  <c r="F21" i="1" s="1"/>
  <c r="K20" i="1"/>
  <c r="H20" i="1"/>
  <c r="F20" i="1"/>
  <c r="E20" i="1"/>
  <c r="J19" i="1"/>
  <c r="H19" i="1"/>
  <c r="K19" i="1" s="1"/>
  <c r="E19" i="1"/>
  <c r="D19" i="1"/>
  <c r="F19" i="1" s="1"/>
  <c r="J18" i="1"/>
  <c r="H18" i="1"/>
  <c r="K18" i="1" s="1"/>
  <c r="F18" i="1"/>
  <c r="E18" i="1"/>
  <c r="J17" i="1"/>
  <c r="J26" i="1" s="1"/>
  <c r="H17" i="1"/>
  <c r="K17" i="1" s="1"/>
  <c r="F17" i="1"/>
  <c r="E17" i="1"/>
  <c r="K16" i="1"/>
  <c r="H16" i="1"/>
  <c r="D16" i="1"/>
  <c r="E16" i="1" s="1"/>
  <c r="H15" i="1"/>
  <c r="K15" i="1" s="1"/>
  <c r="F15" i="1"/>
  <c r="E15" i="1"/>
  <c r="H14" i="1"/>
  <c r="K14" i="1" s="1"/>
  <c r="F14" i="1"/>
  <c r="E14" i="1"/>
  <c r="H13" i="1"/>
  <c r="K13" i="1" s="1"/>
  <c r="F13" i="1"/>
  <c r="E13" i="1"/>
  <c r="H12" i="1"/>
  <c r="K12" i="1" s="1"/>
  <c r="E12" i="1"/>
  <c r="D12" i="1"/>
  <c r="D26" i="1" s="1"/>
  <c r="K11" i="1"/>
  <c r="H11" i="1"/>
  <c r="F11" i="1"/>
  <c r="E11" i="1"/>
  <c r="K10" i="1"/>
  <c r="H10" i="1"/>
  <c r="F10" i="1"/>
  <c r="E10" i="1"/>
  <c r="K9" i="1"/>
  <c r="H9" i="1"/>
  <c r="F9" i="1"/>
  <c r="E9" i="1"/>
  <c r="F16" i="1" l="1"/>
  <c r="F23" i="1"/>
  <c r="H26" i="1"/>
  <c r="F12" i="1"/>
</calcChain>
</file>

<file path=xl/sharedStrings.xml><?xml version="1.0" encoding="utf-8"?>
<sst xmlns="http://schemas.openxmlformats.org/spreadsheetml/2006/main" count="37" uniqueCount="37">
  <si>
    <t>Расчет норматива на содержание ОМС на 2021 год</t>
  </si>
  <si>
    <t xml:space="preserve">Собственные доходы </t>
  </si>
  <si>
    <t>норматив на ОМСУ (%)</t>
  </si>
  <si>
    <t xml:space="preserve">2021 год </t>
  </si>
  <si>
    <t>Утверждено в бюджете на 01.10.2021 на содержание ОМСУ (за минусом передачи полномочий в КСП и расходов по коронавирусу)</t>
  </si>
  <si>
    <t>Превышение норматива (-)</t>
  </si>
  <si>
    <t>Фактические доходы за 2017 год</t>
  </si>
  <si>
    <t>2021 Всего доходов (налоговые, неналоговые+дотация) (план на 01.10.2021)</t>
  </si>
  <si>
    <t xml:space="preserve">Отклонение плановых доходов 2021 года от фактических доходов 2017 года </t>
  </si>
  <si>
    <t>2021 год</t>
  </si>
  <si>
    <r>
      <t xml:space="preserve">Расчетный норматив на ОМСУ на </t>
    </r>
    <r>
      <rPr>
        <b/>
        <sz val="10"/>
        <color theme="1"/>
        <rFont val="Times New Roman"/>
        <family val="1"/>
        <charset val="204"/>
      </rPr>
      <t>2021</t>
    </r>
    <r>
      <rPr>
        <sz val="10"/>
        <color theme="1"/>
        <rFont val="Times New Roman"/>
        <family val="1"/>
        <charset val="204"/>
      </rPr>
      <t xml:space="preserve"> год (тыс.руб.) п.2.6.2 Порядка проведения мониторинга</t>
    </r>
  </si>
  <si>
    <t>тыс. руб. (+ рост, - снижение)</t>
  </si>
  <si>
    <t>%</t>
  </si>
  <si>
    <t xml:space="preserve">2021 год (если собственные доходы 2020 года снизились более, чем на 5% или увеличились по сравнению с собств. доходами 2017 года, то норматив считать от доходов 2017 года) </t>
  </si>
  <si>
    <t>2021 (Приказ МФ ПК от 05.10.2020 №СЭД-39-01-22-172)</t>
  </si>
  <si>
    <t>2020 (Приказ МФ ПК от 25.09.2019 №СЭД-39-01-22-304)</t>
  </si>
  <si>
    <t>2019 (Приказ МФ ПК от 19.10.2018 №СЭД-39-01-22-242)</t>
  </si>
  <si>
    <t>2018 (Приказ МФ ПК от 16.10.2017 №СЭД-39-01-22-2472)</t>
  </si>
  <si>
    <t>гр.3*гр.7</t>
  </si>
  <si>
    <t>гр.4*гр.7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</si>
  <si>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</si>
  <si>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</si>
  <si>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</si>
  <si>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</si>
  <si>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</si>
  <si>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</si>
  <si>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</si>
  <si>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</si>
  <si>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</si>
  <si>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</si>
  <si>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>Савинское</t>
  </si>
  <si>
    <t>Сылвенское</t>
  </si>
  <si>
    <t>Усть-Качкинское</t>
  </si>
  <si>
    <t>Фроловское</t>
  </si>
  <si>
    <t>Хохловское</t>
  </si>
  <si>
    <t>Юговское</t>
  </si>
  <si>
    <t>Юго-Камское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</si>
</sst>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4" fontId="7" fillId="0" borderId="1" xfId="0" applyNumberFormat="1" applyFont="1" applyFill="1" applyBorder="1"/>
    <xf numFmtId="0" fontId="3" fillId="0" borderId="1" xfId="0" applyFont="1" applyFill="1" applyBorder="1"/>
    <xf numFmtId="165" fontId="8" fillId="2" borderId="1" xfId="1" applyNumberFormat="1" applyFont="1" applyFill="1" applyBorder="1"/>
    <xf numFmtId="43" fontId="8" fillId="0" borderId="1" xfId="1" applyFont="1" applyFill="1" applyBorder="1"/>
    <xf numFmtId="164" fontId="7" fillId="0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8" fillId="2" borderId="1" xfId="1" applyFont="1" applyFill="1" applyBorder="1"/>
    <xf numFmtId="0" fontId="5" fillId="0" borderId="0" xfId="0" applyFont="1" applyAlignment="1">
      <alignment horizontal="center"/>
    </xf>
    <xf numFmtId="4" fontId="3" fillId="0" borderId="0" xfId="0" applyNumberFormat="1" applyFont="1" applyFill="1"/>
    <xf numFmtId="43" fontId="3" fillId="0" borderId="0" xfId="0" applyNumberFormat="1" applyFont="1" applyFill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abSelected="1" topLeftCell="A4" workbookViewId="0">
      <selection activeCell="U6" sqref="U6"/>
    </sheetView>
  </sheetViews>
  <sheetFormatPr defaultColWidth="8.85546875" defaultRowHeight="15" x14ac:dyDescent="0.25"/>
  <cols>
    <col min="1" max="1" width="4.5703125" style="34" customWidth="1"/>
    <col min="2" max="2" width="17" style="2" bestFit="1" customWidth="1"/>
    <col min="3" max="3" width="10.42578125" style="2" customWidth="1"/>
    <col min="4" max="5" width="11.5703125" style="4" customWidth="1"/>
    <col min="6" max="6" width="7.42578125" style="4" bestFit="1" customWidth="1"/>
    <col min="7" max="7" width="11" style="4" bestFit="1" customWidth="1"/>
    <col min="8" max="9" width="12.7109375" style="4" bestFit="1" customWidth="1"/>
    <col min="10" max="10" width="14" style="4" customWidth="1"/>
    <col min="11" max="11" width="11.7109375" style="2" bestFit="1" customWidth="1"/>
    <col min="12" max="12" width="11.28515625" style="2" customWidth="1"/>
    <col min="13" max="13" width="10.5703125" style="2" bestFit="1" customWidth="1"/>
    <col min="14" max="14" width="11.140625" style="2" bestFit="1" customWidth="1"/>
    <col min="15" max="15" width="10.28515625" style="2" customWidth="1"/>
    <col min="16" max="16384" width="8.85546875" style="2"/>
  </cols>
  <sheetData>
    <row r="2" spans="1:15" ht="1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5">
      <c r="A3" s="3"/>
      <c r="B3" s="1"/>
    </row>
    <row r="4" spans="1:15" s="8" customFormat="1" ht="25.5" x14ac:dyDescent="0.2">
      <c r="A4" s="47"/>
      <c r="B4" s="48"/>
      <c r="C4" s="49" t="s">
        <v>1</v>
      </c>
      <c r="D4" s="49"/>
      <c r="E4" s="49"/>
      <c r="F4" s="49"/>
      <c r="G4" s="5" t="s">
        <v>2</v>
      </c>
      <c r="H4" s="50" t="s">
        <v>3</v>
      </c>
      <c r="I4" s="50"/>
      <c r="J4" s="51" t="s">
        <v>4</v>
      </c>
      <c r="K4" s="41" t="s">
        <v>5</v>
      </c>
      <c r="L4" s="6"/>
      <c r="M4" s="7"/>
      <c r="N4" s="7"/>
      <c r="O4" s="7"/>
    </row>
    <row r="5" spans="1:15" ht="51" customHeight="1" x14ac:dyDescent="0.25">
      <c r="A5" s="47"/>
      <c r="B5" s="48"/>
      <c r="C5" s="44" t="s">
        <v>6</v>
      </c>
      <c r="D5" s="45" t="s">
        <v>7</v>
      </c>
      <c r="E5" s="45" t="s">
        <v>8</v>
      </c>
      <c r="F5" s="45"/>
      <c r="G5" s="45" t="s">
        <v>9</v>
      </c>
      <c r="H5" s="45" t="s">
        <v>10</v>
      </c>
      <c r="I5" s="45"/>
      <c r="J5" s="52"/>
      <c r="K5" s="42"/>
      <c r="L5" s="37"/>
      <c r="M5" s="38"/>
      <c r="N5" s="38"/>
      <c r="O5" s="39"/>
    </row>
    <row r="6" spans="1:15" ht="72" x14ac:dyDescent="0.25">
      <c r="A6" s="47"/>
      <c r="B6" s="48"/>
      <c r="C6" s="44"/>
      <c r="D6" s="45"/>
      <c r="E6" s="9" t="s">
        <v>11</v>
      </c>
      <c r="F6" s="9" t="s">
        <v>12</v>
      </c>
      <c r="G6" s="45"/>
      <c r="H6" s="40" t="s">
        <v>13</v>
      </c>
      <c r="I6" s="40"/>
      <c r="J6" s="53"/>
      <c r="K6" s="43"/>
      <c r="L6" s="10" t="s">
        <v>14</v>
      </c>
      <c r="M6" s="10" t="s">
        <v>15</v>
      </c>
      <c r="N6" s="10" t="s">
        <v>16</v>
      </c>
      <c r="O6" s="10" t="s">
        <v>17</v>
      </c>
    </row>
    <row r="7" spans="1:15" x14ac:dyDescent="0.25">
      <c r="A7" s="11">
        <v>1</v>
      </c>
      <c r="B7" s="12">
        <v>2</v>
      </c>
      <c r="C7" s="13">
        <v>3</v>
      </c>
      <c r="D7" s="9">
        <v>4</v>
      </c>
      <c r="E7" s="9">
        <v>5</v>
      </c>
      <c r="F7" s="9">
        <v>6</v>
      </c>
      <c r="G7" s="9">
        <v>7</v>
      </c>
      <c r="H7" s="14">
        <v>8</v>
      </c>
      <c r="I7" s="14">
        <v>9</v>
      </c>
      <c r="J7" s="14">
        <v>10</v>
      </c>
      <c r="K7" s="13">
        <v>11</v>
      </c>
      <c r="L7" s="13"/>
      <c r="M7" s="15">
        <v>12</v>
      </c>
      <c r="N7" s="15">
        <v>13</v>
      </c>
      <c r="O7" s="15">
        <v>14</v>
      </c>
    </row>
    <row r="8" spans="1:15" x14ac:dyDescent="0.25">
      <c r="A8" s="10"/>
      <c r="B8" s="10"/>
      <c r="C8" s="10"/>
      <c r="D8" s="16"/>
      <c r="E8" s="16"/>
      <c r="F8" s="16"/>
      <c r="G8" s="16"/>
      <c r="H8" s="17" t="s">
        <v>18</v>
      </c>
      <c r="I8" s="17" t="s">
        <v>19</v>
      </c>
      <c r="J8" s="17"/>
      <c r="K8" s="10"/>
      <c r="L8" s="10"/>
      <c r="M8" s="18"/>
      <c r="N8" s="18"/>
      <c r="O8" s="18"/>
    </row>
    <row r="9" spans="1:15" x14ac:dyDescent="0.25">
      <c r="A9" s="19">
        <v>1</v>
      </c>
      <c r="B9" s="20" t="s">
        <v>20</v>
      </c>
      <c r="C9" s="21">
        <v>17913.599999999999</v>
      </c>
      <c r="D9" s="22">
        <v>24504.95</v>
      </c>
      <c r="E9" s="23">
        <f>D9-C9</f>
        <v>6591.3500000000022</v>
      </c>
      <c r="F9" s="23">
        <f>D9*100/C9-100</f>
        <v>36.795228206502344</v>
      </c>
      <c r="G9" s="24">
        <v>15.77</v>
      </c>
      <c r="H9" s="25">
        <f>C9*G9%</f>
        <v>2824.9747199999997</v>
      </c>
      <c r="I9" s="26"/>
      <c r="J9" s="25">
        <v>2359.9899999999998</v>
      </c>
      <c r="K9" s="27">
        <f>H9-J9</f>
        <v>464.98471999999992</v>
      </c>
      <c r="L9" s="28">
        <v>3</v>
      </c>
      <c r="M9" s="28">
        <v>3</v>
      </c>
      <c r="N9" s="28">
        <v>3</v>
      </c>
      <c r="O9" s="28">
        <v>3</v>
      </c>
    </row>
    <row r="10" spans="1:15" x14ac:dyDescent="0.25">
      <c r="A10" s="19">
        <v>2</v>
      </c>
      <c r="B10" s="20" t="s">
        <v>21</v>
      </c>
      <c r="C10" s="21">
        <v>26452.7</v>
      </c>
      <c r="D10" s="22">
        <v>35221.74</v>
      </c>
      <c r="E10" s="23">
        <f t="shared" ref="E10:E25" si="0">D10-C10</f>
        <v>8769.0399999999972</v>
      </c>
      <c r="F10" s="23">
        <f t="shared" ref="F10:F25" si="1">D10*100/C10-100</f>
        <v>33.149886401010093</v>
      </c>
      <c r="G10" s="24">
        <v>18.690000000000001</v>
      </c>
      <c r="H10" s="25">
        <f t="shared" ref="H10:H25" si="2">C10*G10%</f>
        <v>4944.0096300000005</v>
      </c>
      <c r="I10" s="26"/>
      <c r="J10" s="25">
        <v>4785.97</v>
      </c>
      <c r="K10" s="27">
        <f t="shared" ref="K10:K25" si="3">H10-J10</f>
        <v>158.03963000000022</v>
      </c>
      <c r="L10" s="28">
        <v>3</v>
      </c>
      <c r="M10" s="28">
        <v>3</v>
      </c>
      <c r="N10" s="28">
        <v>3</v>
      </c>
      <c r="O10" s="28">
        <v>3</v>
      </c>
    </row>
    <row r="11" spans="1:15" s="4" customFormat="1" x14ac:dyDescent="0.25">
      <c r="A11" s="29">
        <v>3</v>
      </c>
      <c r="B11" s="30" t="s">
        <v>22</v>
      </c>
      <c r="C11" s="21">
        <v>51334.2</v>
      </c>
      <c r="D11" s="22">
        <v>54744.12</v>
      </c>
      <c r="E11" s="23">
        <f t="shared" si="0"/>
        <v>3409.9200000000055</v>
      </c>
      <c r="F11" s="23">
        <f t="shared" si="1"/>
        <v>6.6425891510922668</v>
      </c>
      <c r="G11" s="24">
        <v>12.38</v>
      </c>
      <c r="H11" s="25">
        <f t="shared" si="2"/>
        <v>6355.1739600000001</v>
      </c>
      <c r="I11" s="26"/>
      <c r="J11" s="25">
        <v>6175.46</v>
      </c>
      <c r="K11" s="27">
        <f t="shared" si="3"/>
        <v>179.71396000000004</v>
      </c>
      <c r="L11" s="31">
        <v>1</v>
      </c>
      <c r="M11" s="31">
        <v>1</v>
      </c>
      <c r="N11" s="31">
        <v>1</v>
      </c>
      <c r="O11" s="31">
        <v>1</v>
      </c>
    </row>
    <row r="12" spans="1:15" s="4" customFormat="1" x14ac:dyDescent="0.25">
      <c r="A12" s="29">
        <v>4</v>
      </c>
      <c r="B12" s="24" t="s">
        <v>23</v>
      </c>
      <c r="C12" s="21">
        <v>10969.4</v>
      </c>
      <c r="D12" s="22">
        <f>10345.23+2968.2</f>
        <v>13313.43</v>
      </c>
      <c r="E12" s="23">
        <f t="shared" si="0"/>
        <v>2344.0300000000007</v>
      </c>
      <c r="F12" s="23">
        <f t="shared" si="1"/>
        <v>21.36880777435411</v>
      </c>
      <c r="G12" s="24">
        <v>19.32</v>
      </c>
      <c r="H12" s="25">
        <f t="shared" si="2"/>
        <v>2119.2880800000003</v>
      </c>
      <c r="I12" s="26"/>
      <c r="J12" s="25">
        <v>2081.1799999999998</v>
      </c>
      <c r="K12" s="27">
        <f t="shared" si="3"/>
        <v>38.108080000000427</v>
      </c>
      <c r="L12" s="32">
        <v>2</v>
      </c>
      <c r="M12" s="32">
        <v>2</v>
      </c>
      <c r="N12" s="32">
        <v>2</v>
      </c>
      <c r="O12" s="32">
        <v>3</v>
      </c>
    </row>
    <row r="13" spans="1:15" x14ac:dyDescent="0.25">
      <c r="A13" s="19">
        <v>5</v>
      </c>
      <c r="B13" s="30" t="s">
        <v>24</v>
      </c>
      <c r="C13" s="21">
        <v>89868.5</v>
      </c>
      <c r="D13" s="22">
        <v>137252.04</v>
      </c>
      <c r="E13" s="23">
        <f t="shared" si="0"/>
        <v>47383.540000000008</v>
      </c>
      <c r="F13" s="23">
        <f t="shared" si="1"/>
        <v>52.725415468156257</v>
      </c>
      <c r="G13" s="24">
        <v>7.86</v>
      </c>
      <c r="H13" s="25">
        <f t="shared" si="2"/>
        <v>7063.6641</v>
      </c>
      <c r="I13" s="26"/>
      <c r="J13" s="25">
        <v>8766.73</v>
      </c>
      <c r="K13" s="27">
        <f t="shared" si="3"/>
        <v>-1703.0658999999996</v>
      </c>
      <c r="L13" s="31">
        <v>1</v>
      </c>
      <c r="M13" s="31">
        <v>1</v>
      </c>
      <c r="N13" s="31">
        <v>1</v>
      </c>
      <c r="O13" s="31">
        <v>1</v>
      </c>
    </row>
    <row r="14" spans="1:15" x14ac:dyDescent="0.25">
      <c r="A14" s="19">
        <v>6</v>
      </c>
      <c r="B14" s="20" t="s">
        <v>25</v>
      </c>
      <c r="C14" s="21">
        <v>40213.4</v>
      </c>
      <c r="D14" s="22">
        <v>53220.41</v>
      </c>
      <c r="E14" s="23">
        <f t="shared" si="0"/>
        <v>13007.010000000002</v>
      </c>
      <c r="F14" s="23">
        <f t="shared" si="1"/>
        <v>32.344964613785436</v>
      </c>
      <c r="G14" s="24">
        <v>15.81</v>
      </c>
      <c r="H14" s="25">
        <f t="shared" si="2"/>
        <v>6357.7385400000012</v>
      </c>
      <c r="I14" s="26"/>
      <c r="J14" s="25">
        <v>6191.1</v>
      </c>
      <c r="K14" s="27">
        <f t="shared" si="3"/>
        <v>166.63854000000083</v>
      </c>
      <c r="L14" s="28">
        <v>3</v>
      </c>
      <c r="M14" s="28">
        <v>3</v>
      </c>
      <c r="N14" s="28">
        <v>3</v>
      </c>
      <c r="O14" s="28">
        <v>3</v>
      </c>
    </row>
    <row r="15" spans="1:15" s="4" customFormat="1" x14ac:dyDescent="0.25">
      <c r="A15" s="29">
        <v>7</v>
      </c>
      <c r="B15" s="30" t="s">
        <v>26</v>
      </c>
      <c r="C15" s="21">
        <v>75229.7</v>
      </c>
      <c r="D15" s="22">
        <v>107368.78</v>
      </c>
      <c r="E15" s="23">
        <f t="shared" si="0"/>
        <v>32139.08</v>
      </c>
      <c r="F15" s="23">
        <f t="shared" si="1"/>
        <v>42.721265670340301</v>
      </c>
      <c r="G15" s="24">
        <v>9.39</v>
      </c>
      <c r="H15" s="25">
        <f t="shared" si="2"/>
        <v>7064.0688300000002</v>
      </c>
      <c r="I15" s="26"/>
      <c r="J15" s="25">
        <v>6775.24</v>
      </c>
      <c r="K15" s="27">
        <f t="shared" si="3"/>
        <v>288.82883000000038</v>
      </c>
      <c r="L15" s="31">
        <v>1</v>
      </c>
      <c r="M15" s="31">
        <v>1</v>
      </c>
      <c r="N15" s="31">
        <v>1</v>
      </c>
      <c r="O15" s="32">
        <v>2</v>
      </c>
    </row>
    <row r="16" spans="1:15" x14ac:dyDescent="0.25">
      <c r="A16" s="19">
        <v>8</v>
      </c>
      <c r="B16" s="20" t="s">
        <v>27</v>
      </c>
      <c r="C16" s="21">
        <v>47873.9</v>
      </c>
      <c r="D16" s="22">
        <f>20477.02+24468</f>
        <v>44945.020000000004</v>
      </c>
      <c r="E16" s="23">
        <f t="shared" si="0"/>
        <v>-2928.8799999999974</v>
      </c>
      <c r="F16" s="23">
        <f t="shared" si="1"/>
        <v>-6.1179055811204108</v>
      </c>
      <c r="G16" s="24">
        <v>11.8</v>
      </c>
      <c r="H16" s="25">
        <f t="shared" si="2"/>
        <v>5649.1202000000003</v>
      </c>
      <c r="I16" s="26"/>
      <c r="J16" s="25">
        <v>5635.57</v>
      </c>
      <c r="K16" s="27">
        <f t="shared" si="3"/>
        <v>13.550200000000586</v>
      </c>
      <c r="L16" s="28">
        <v>3</v>
      </c>
      <c r="M16" s="28">
        <v>3</v>
      </c>
      <c r="N16" s="28">
        <v>3</v>
      </c>
      <c r="O16" s="28">
        <v>3</v>
      </c>
    </row>
    <row r="17" spans="1:15" x14ac:dyDescent="0.25">
      <c r="A17" s="19">
        <v>9</v>
      </c>
      <c r="B17" s="20" t="s">
        <v>28</v>
      </c>
      <c r="C17" s="21">
        <v>11753.1</v>
      </c>
      <c r="D17" s="22">
        <v>13014.58</v>
      </c>
      <c r="E17" s="23">
        <f t="shared" si="0"/>
        <v>1261.4799999999996</v>
      </c>
      <c r="F17" s="23">
        <f t="shared" si="1"/>
        <v>10.733168270498837</v>
      </c>
      <c r="G17" s="24">
        <v>18.03</v>
      </c>
      <c r="H17" s="25">
        <f t="shared" si="2"/>
        <v>2119.0839300000002</v>
      </c>
      <c r="I17" s="26"/>
      <c r="J17" s="25">
        <f>1945.27-39.91</f>
        <v>1905.36</v>
      </c>
      <c r="K17" s="27">
        <f t="shared" si="3"/>
        <v>213.72393000000034</v>
      </c>
      <c r="L17" s="28">
        <v>3</v>
      </c>
      <c r="M17" s="28">
        <v>4</v>
      </c>
      <c r="N17" s="28">
        <v>4</v>
      </c>
      <c r="O17" s="28">
        <v>4</v>
      </c>
    </row>
    <row r="18" spans="1:15" x14ac:dyDescent="0.25">
      <c r="A18" s="19">
        <v>10</v>
      </c>
      <c r="B18" s="20" t="s">
        <v>29</v>
      </c>
      <c r="C18" s="21">
        <v>12902</v>
      </c>
      <c r="D18" s="22">
        <v>16152.02</v>
      </c>
      <c r="E18" s="23">
        <f t="shared" si="0"/>
        <v>3250.0200000000004</v>
      </c>
      <c r="F18" s="23">
        <f t="shared" si="1"/>
        <v>25.190048054565182</v>
      </c>
      <c r="G18" s="24">
        <v>16.420000000000002</v>
      </c>
      <c r="H18" s="25">
        <f t="shared" si="2"/>
        <v>2118.5084000000002</v>
      </c>
      <c r="I18" s="26"/>
      <c r="J18" s="25">
        <f>2189.93-71.84</f>
        <v>2118.0899999999997</v>
      </c>
      <c r="K18" s="27">
        <f t="shared" si="3"/>
        <v>0.41840000000047439</v>
      </c>
      <c r="L18" s="28">
        <v>3</v>
      </c>
      <c r="M18" s="28">
        <v>3</v>
      </c>
      <c r="N18" s="28">
        <v>3</v>
      </c>
      <c r="O18" s="28">
        <v>3</v>
      </c>
    </row>
    <row r="19" spans="1:15" s="4" customFormat="1" x14ac:dyDescent="0.25">
      <c r="A19" s="29">
        <v>11</v>
      </c>
      <c r="B19" s="30" t="s">
        <v>30</v>
      </c>
      <c r="C19" s="21">
        <v>69074.8</v>
      </c>
      <c r="D19" s="22">
        <f>45376.83+2694.2</f>
        <v>48071.03</v>
      </c>
      <c r="E19" s="23">
        <f t="shared" si="0"/>
        <v>-21003.770000000004</v>
      </c>
      <c r="F19" s="23">
        <f t="shared" si="1"/>
        <v>-30.407283119169364</v>
      </c>
      <c r="G19" s="24">
        <v>7.16</v>
      </c>
      <c r="H19" s="25">
        <f t="shared" si="2"/>
        <v>4945.7556800000002</v>
      </c>
      <c r="I19" s="26"/>
      <c r="J19" s="25">
        <f>11295.17-77.8</f>
        <v>11217.37</v>
      </c>
      <c r="K19" s="27">
        <f t="shared" si="3"/>
        <v>-6271.6143200000006</v>
      </c>
      <c r="L19" s="31">
        <v>1</v>
      </c>
      <c r="M19" s="31">
        <v>1</v>
      </c>
      <c r="N19" s="31">
        <v>1</v>
      </c>
      <c r="O19" s="31">
        <v>1</v>
      </c>
    </row>
    <row r="20" spans="1:15" s="4" customFormat="1" x14ac:dyDescent="0.25">
      <c r="A20" s="29">
        <v>12</v>
      </c>
      <c r="B20" s="24" t="s">
        <v>31</v>
      </c>
      <c r="C20" s="21">
        <v>44321.9</v>
      </c>
      <c r="D20" s="22">
        <v>73774.899999999994</v>
      </c>
      <c r="E20" s="23">
        <f t="shared" si="0"/>
        <v>29452.999999999993</v>
      </c>
      <c r="F20" s="23">
        <f t="shared" si="1"/>
        <v>66.452476089698308</v>
      </c>
      <c r="G20" s="24">
        <v>12.75</v>
      </c>
      <c r="H20" s="25">
        <f t="shared" si="2"/>
        <v>5651.0422500000004</v>
      </c>
      <c r="I20" s="26"/>
      <c r="J20" s="25">
        <v>5374.13</v>
      </c>
      <c r="K20" s="27">
        <f t="shared" si="3"/>
        <v>276.91225000000031</v>
      </c>
      <c r="L20" s="32">
        <v>2</v>
      </c>
      <c r="M20" s="32">
        <v>2</v>
      </c>
      <c r="N20" s="32">
        <v>2</v>
      </c>
      <c r="O20" s="32">
        <v>3</v>
      </c>
    </row>
    <row r="21" spans="1:15" s="4" customFormat="1" x14ac:dyDescent="0.25">
      <c r="A21" s="29">
        <v>13</v>
      </c>
      <c r="B21" s="30" t="s">
        <v>32</v>
      </c>
      <c r="C21" s="21">
        <v>33153.599999999999</v>
      </c>
      <c r="D21" s="22">
        <f>25258.6+3247.8</f>
        <v>28506.399999999998</v>
      </c>
      <c r="E21" s="23">
        <f t="shared" si="0"/>
        <v>-4647.2000000000007</v>
      </c>
      <c r="F21" s="23">
        <f t="shared" si="1"/>
        <v>-14.017180638000099</v>
      </c>
      <c r="G21" s="24">
        <v>12.78</v>
      </c>
      <c r="H21" s="25">
        <f t="shared" si="2"/>
        <v>4237.0300799999995</v>
      </c>
      <c r="I21" s="26"/>
      <c r="J21" s="25">
        <v>4053.11</v>
      </c>
      <c r="K21" s="27">
        <f t="shared" si="3"/>
        <v>183.92007999999942</v>
      </c>
      <c r="L21" s="31">
        <v>1</v>
      </c>
      <c r="M21" s="31">
        <v>1</v>
      </c>
      <c r="N21" s="31">
        <v>1</v>
      </c>
      <c r="O21" s="31">
        <v>1</v>
      </c>
    </row>
    <row r="22" spans="1:15" s="4" customFormat="1" x14ac:dyDescent="0.25">
      <c r="A22" s="29">
        <v>14</v>
      </c>
      <c r="B22" s="24" t="s">
        <v>33</v>
      </c>
      <c r="C22" s="21">
        <v>32289.3</v>
      </c>
      <c r="D22" s="22">
        <v>35141.69</v>
      </c>
      <c r="E22" s="23">
        <f t="shared" si="0"/>
        <v>2852.3900000000031</v>
      </c>
      <c r="F22" s="23">
        <f t="shared" si="1"/>
        <v>8.833855178031115</v>
      </c>
      <c r="G22" s="24">
        <v>13.12</v>
      </c>
      <c r="H22" s="25">
        <f t="shared" si="2"/>
        <v>4236.3561599999994</v>
      </c>
      <c r="I22" s="26"/>
      <c r="J22" s="25">
        <v>3639.43</v>
      </c>
      <c r="K22" s="27">
        <f t="shared" si="3"/>
        <v>596.92615999999953</v>
      </c>
      <c r="L22" s="31">
        <v>1</v>
      </c>
      <c r="M22" s="31">
        <v>1</v>
      </c>
      <c r="N22" s="31">
        <v>1</v>
      </c>
      <c r="O22" s="32">
        <v>2</v>
      </c>
    </row>
    <row r="23" spans="1:15" x14ac:dyDescent="0.25">
      <c r="A23" s="19">
        <v>15</v>
      </c>
      <c r="B23" s="20" t="s">
        <v>34</v>
      </c>
      <c r="C23" s="21">
        <v>15371.3</v>
      </c>
      <c r="D23" s="22">
        <f>8244.12+4051.9</f>
        <v>12296.02</v>
      </c>
      <c r="E23" s="23">
        <f t="shared" si="0"/>
        <v>-3075.2799999999988</v>
      </c>
      <c r="F23" s="23">
        <f>D23*100/C23-100</f>
        <v>-20.006635743235762</v>
      </c>
      <c r="G23" s="24">
        <v>13.78</v>
      </c>
      <c r="H23" s="25">
        <f t="shared" si="2"/>
        <v>2118.1651400000001</v>
      </c>
      <c r="I23" s="26"/>
      <c r="J23" s="25">
        <v>2064.15</v>
      </c>
      <c r="K23" s="27">
        <f t="shared" si="3"/>
        <v>54.015139999999974</v>
      </c>
      <c r="L23" s="28">
        <v>3</v>
      </c>
      <c r="M23" s="28">
        <v>3</v>
      </c>
      <c r="N23" s="28">
        <v>3</v>
      </c>
      <c r="O23" s="28">
        <v>3</v>
      </c>
    </row>
    <row r="24" spans="1:15" s="4" customFormat="1" x14ac:dyDescent="0.25">
      <c r="A24" s="29">
        <v>16</v>
      </c>
      <c r="B24" s="24" t="s">
        <v>35</v>
      </c>
      <c r="C24" s="21">
        <v>13934</v>
      </c>
      <c r="D24" s="22">
        <f>27462.35</f>
        <v>27462.35</v>
      </c>
      <c r="E24" s="23">
        <f t="shared" si="0"/>
        <v>13528.349999999999</v>
      </c>
      <c r="F24" s="23">
        <f>D24*100/C24-100</f>
        <v>97.088775656667138</v>
      </c>
      <c r="G24" s="24">
        <v>15.21</v>
      </c>
      <c r="H24" s="25">
        <f>C24*G24%</f>
        <v>2119.3614000000002</v>
      </c>
      <c r="I24" s="33"/>
      <c r="J24" s="25">
        <v>2148.52</v>
      </c>
      <c r="K24" s="27">
        <f t="shared" si="3"/>
        <v>-29.158599999999751</v>
      </c>
      <c r="L24" s="32">
        <v>1</v>
      </c>
      <c r="M24" s="32">
        <v>2</v>
      </c>
      <c r="N24" s="32">
        <v>3</v>
      </c>
      <c r="O24" s="32">
        <v>3</v>
      </c>
    </row>
    <row r="25" spans="1:15" x14ac:dyDescent="0.25">
      <c r="A25" s="19">
        <v>17</v>
      </c>
      <c r="B25" s="20" t="s">
        <v>36</v>
      </c>
      <c r="C25" s="21">
        <v>41840.400000000001</v>
      </c>
      <c r="D25" s="22">
        <v>47101.11</v>
      </c>
      <c r="E25" s="23">
        <f t="shared" si="0"/>
        <v>5260.7099999999991</v>
      </c>
      <c r="F25" s="23">
        <f t="shared" si="1"/>
        <v>12.573278458140933</v>
      </c>
      <c r="G25" s="24">
        <v>15.19</v>
      </c>
      <c r="H25" s="25">
        <f t="shared" si="2"/>
        <v>6355.5567600000004</v>
      </c>
      <c r="I25" s="26"/>
      <c r="J25" s="25">
        <f>6029.08-213.05</f>
        <v>5816.03</v>
      </c>
      <c r="K25" s="27">
        <f t="shared" si="3"/>
        <v>539.52676000000065</v>
      </c>
      <c r="L25" s="28">
        <v>3</v>
      </c>
      <c r="M25" s="28">
        <v>3</v>
      </c>
      <c r="N25" s="28">
        <v>3</v>
      </c>
      <c r="O25" s="28">
        <v>4</v>
      </c>
    </row>
    <row r="26" spans="1:15" x14ac:dyDescent="0.25">
      <c r="C26" s="4"/>
      <c r="D26" s="35">
        <f>SUM(D9:D25)</f>
        <v>772090.59000000008</v>
      </c>
      <c r="E26" s="35"/>
      <c r="F26" s="35"/>
      <c r="H26" s="36">
        <f>SUM(H9:H25)</f>
        <v>76278.897859999997</v>
      </c>
      <c r="J26" s="36">
        <f>SUM(J9:J25)</f>
        <v>81107.429999999978</v>
      </c>
      <c r="K26" s="35"/>
      <c r="L26" s="35"/>
    </row>
  </sheetData>
  <mergeCells count="14">
    <mergeCell ref="A4:A6"/>
    <mergeCell ref="B4:B6"/>
    <mergeCell ref="C4:F4"/>
    <mergeCell ref="H4:I4"/>
    <mergeCell ref="A2:O2"/>
    <mergeCell ref="L5:O5"/>
    <mergeCell ref="H6:I6"/>
    <mergeCell ref="K4:K6"/>
    <mergeCell ref="C5:C6"/>
    <mergeCell ref="D5:D6"/>
    <mergeCell ref="E5:F5"/>
    <mergeCell ref="G5:G6"/>
    <mergeCell ref="H5:I5"/>
    <mergeCell ref="J4:J6"/>
  </mergeCells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2021-10-26T10:57:14Z</dcterms:modified>
</cp:coreProperties>
</file>